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66ca02663c54d86/INGEGNERIA/SITO WEB/Strumenti_Excel/"/>
    </mc:Choice>
  </mc:AlternateContent>
  <xr:revisionPtr revIDLastSave="519" documentId="11_F49785832A45310E652D2959A99D50158B5D8B14" xr6:coauthVersionLast="47" xr6:coauthVersionMax="47" xr10:uidLastSave="{2F027B16-DBAA-47A8-B962-A97AA4F4F128}"/>
  <bookViews>
    <workbookView xWindow="28680" yWindow="-120" windowWidth="29040" windowHeight="15720" activeTab="2" xr2:uid="{00000000-000D-0000-FFFF-FFFF00000000}"/>
  </bookViews>
  <sheets>
    <sheet name="01_INPUT" sheetId="1" r:id="rId1"/>
    <sheet name="02_SEZIONE_METALLICA" sheetId="2" r:id="rId2"/>
    <sheet name="03_SEZIONE_COMPOSTA" sheetId="3" r:id="rId3"/>
  </sheets>
  <definedNames>
    <definedName name="ACCIAIO">'01_INPUT'!$K$27:$M$30</definedName>
    <definedName name="CLS">'01_INPUT'!$G$27:$I$42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1" l="1"/>
  <c r="B51" i="3"/>
  <c r="B37" i="1"/>
  <c r="B39" i="1" s="1"/>
  <c r="B42" i="1"/>
  <c r="B43" i="1" s="1"/>
  <c r="B45" i="1" s="1"/>
  <c r="B41" i="1"/>
  <c r="B44" i="1" l="1"/>
  <c r="B18" i="3"/>
  <c r="B11" i="3"/>
  <c r="B10" i="3"/>
  <c r="B9" i="3"/>
  <c r="B8" i="3"/>
  <c r="B8" i="2"/>
  <c r="B7" i="2"/>
  <c r="B6" i="2"/>
  <c r="B5" i="2"/>
  <c r="B30" i="1"/>
  <c r="B15" i="3" l="1"/>
  <c r="B9" i="2"/>
  <c r="B14" i="2"/>
  <c r="B15" i="2"/>
  <c r="B16" i="3"/>
  <c r="B10" i="2"/>
  <c r="B13" i="2"/>
  <c r="B7" i="3"/>
  <c r="B16" i="2" l="1"/>
  <c r="B11" i="2"/>
  <c r="B12" i="2" s="1"/>
  <c r="B17" i="2"/>
  <c r="B17" i="3"/>
  <c r="B19" i="3" s="1"/>
  <c r="B42" i="3" s="1"/>
  <c r="B26" i="3"/>
  <c r="B21" i="3"/>
  <c r="B20" i="3"/>
  <c r="B18" i="2" l="1"/>
  <c r="B6" i="3" s="1"/>
  <c r="B5" i="3"/>
  <c r="B22" i="3" s="1"/>
  <c r="B43" i="3" s="1"/>
  <c r="B44" i="3" s="1"/>
  <c r="B46" i="3"/>
  <c r="B45" i="3"/>
  <c r="B19" i="2" l="1"/>
  <c r="B47" i="3"/>
  <c r="B52" i="3"/>
  <c r="B53" i="3" s="1"/>
  <c r="B35" i="3"/>
  <c r="B30" i="3"/>
  <c r="B31" i="3" s="1"/>
  <c r="B32" i="3" s="1"/>
  <c r="B27" i="3"/>
  <c r="B28" i="3" s="1"/>
  <c r="B29" i="3" s="1"/>
  <c r="B34" i="3"/>
  <c r="B55" i="3" l="1"/>
  <c r="B54" i="3"/>
  <c r="B56" i="3" s="1"/>
  <c r="B33" i="3"/>
  <c r="B36" i="3" l="1"/>
  <c r="B37" i="3"/>
  <c r="B38" i="3"/>
</calcChain>
</file>

<file path=xl/sharedStrings.xml><?xml version="1.0" encoding="utf-8"?>
<sst xmlns="http://schemas.openxmlformats.org/spreadsheetml/2006/main" count="248" uniqueCount="148">
  <si>
    <t>DATI LETTI</t>
  </si>
  <si>
    <t>Parametro</t>
  </si>
  <si>
    <t>Valore</t>
  </si>
  <si>
    <t>U.M.</t>
  </si>
  <si>
    <t>mm</t>
  </si>
  <si>
    <t>Spessore anima tw</t>
  </si>
  <si>
    <t>Spessore ala tf</t>
  </si>
  <si>
    <t>Larghezza ala bf</t>
  </si>
  <si>
    <t>Area ala Af</t>
  </si>
  <si>
    <t>mm2</t>
  </si>
  <si>
    <t>mm4</t>
  </si>
  <si>
    <t>Acciaio</t>
  </si>
  <si>
    <t>Margine di sicurezza</t>
  </si>
  <si>
    <t>01_INPUT</t>
  </si>
  <si>
    <t>DATI PROGETTO</t>
  </si>
  <si>
    <t>Commessa</t>
  </si>
  <si>
    <t>Opera</t>
  </si>
  <si>
    <t>Revisione</t>
  </si>
  <si>
    <t>Progettista</t>
  </si>
  <si>
    <t>GEOMETRIA TRAVE</t>
  </si>
  <si>
    <t>SOLAIO</t>
  </si>
  <si>
    <t>Trave</t>
  </si>
  <si>
    <t>INTERNA</t>
  </si>
  <si>
    <t>Alleggerimento</t>
  </si>
  <si>
    <t>Polistirolo</t>
  </si>
  <si>
    <t>MATERIALI</t>
  </si>
  <si>
    <t>Calcestruzzo</t>
  </si>
  <si>
    <t>C35/45</t>
  </si>
  <si>
    <t>PIOLI</t>
  </si>
  <si>
    <t>Diametro [mm]</t>
  </si>
  <si>
    <t>SOLLECITAZIONI</t>
  </si>
  <si>
    <t>02_SEZIONE_METALLICA</t>
  </si>
  <si>
    <t>DATI LETTI DAL FOGLIO INPUT</t>
  </si>
  <si>
    <t>h</t>
  </si>
  <si>
    <t>bf</t>
  </si>
  <si>
    <t>tf</t>
  </si>
  <si>
    <t>tw</t>
  </si>
  <si>
    <t>hw</t>
  </si>
  <si>
    <t>mm²</t>
  </si>
  <si>
    <t>Area anima Aw</t>
  </si>
  <si>
    <t>Area totale A</t>
  </si>
  <si>
    <t>Baricentro yg</t>
  </si>
  <si>
    <t>Ix ala</t>
  </si>
  <si>
    <t>d</t>
  </si>
  <si>
    <t>Steiner</t>
  </si>
  <si>
    <t>Ix anima</t>
  </si>
  <si>
    <t>Ix totale</t>
  </si>
  <si>
    <t>Wx</t>
  </si>
  <si>
    <t>mm3</t>
  </si>
  <si>
    <t>SEZIONE TRASFORMATA</t>
  </si>
  <si>
    <t>Rapporto modulare n</t>
  </si>
  <si>
    <t>INERZIA SEZIONE COMPOSTA</t>
  </si>
  <si>
    <t>Ix proprio cls</t>
  </si>
  <si>
    <t>d cls</t>
  </si>
  <si>
    <t>Steiner cls</t>
  </si>
  <si>
    <t>Ix cls totale</t>
  </si>
  <si>
    <t>d acciaio</t>
  </si>
  <si>
    <t>Steiner acciaio</t>
  </si>
  <si>
    <t>Ix acciaio totale</t>
  </si>
  <si>
    <t>Ix composto</t>
  </si>
  <si>
    <t>Fibra superiore</t>
  </si>
  <si>
    <t>Fibra inferiore</t>
  </si>
  <si>
    <t>Modulo sup. Wsup</t>
  </si>
  <si>
    <t>Modulo inf. Winf</t>
  </si>
  <si>
    <t>Rigidezza incrementata Icomp/Iacc</t>
  </si>
  <si>
    <t>MOMENTO STATICO</t>
  </si>
  <si>
    <t>Area equivalente cls Aceq</t>
  </si>
  <si>
    <t>Distanza d_Q</t>
  </si>
  <si>
    <t>Momento statico Q</t>
  </si>
  <si>
    <t>N</t>
  </si>
  <si>
    <t>MPa</t>
  </si>
  <si>
    <t>Classe cls</t>
  </si>
  <si>
    <t>C8/10</t>
  </si>
  <si>
    <t>C12/15</t>
  </si>
  <si>
    <t>C16/20</t>
  </si>
  <si>
    <t>C20/25</t>
  </si>
  <si>
    <t>C25/30</t>
  </si>
  <si>
    <t>C28/35</t>
  </si>
  <si>
    <t>C30/37</t>
  </si>
  <si>
    <t>C32/40</t>
  </si>
  <si>
    <t>C40/50</t>
  </si>
  <si>
    <t>C50/60</t>
  </si>
  <si>
    <t>C55/67</t>
  </si>
  <si>
    <t>C60/75</t>
  </si>
  <si>
    <t>C70/85</t>
  </si>
  <si>
    <t>C80/95</t>
  </si>
  <si>
    <t>C90/105</t>
  </si>
  <si>
    <t>fck</t>
  </si>
  <si>
    <t>Rck</t>
  </si>
  <si>
    <t>fcm</t>
  </si>
  <si>
    <t>Ecm</t>
  </si>
  <si>
    <t>S 235</t>
  </si>
  <si>
    <t>S 275</t>
  </si>
  <si>
    <t>S 355</t>
  </si>
  <si>
    <t>S 450</t>
  </si>
  <si>
    <t>fy</t>
  </si>
  <si>
    <t>VERIFICA A FLESSIONE (SLU)</t>
  </si>
  <si>
    <t>fcd</t>
  </si>
  <si>
    <t>fyd</t>
  </si>
  <si>
    <t>Risultante compressione - C</t>
  </si>
  <si>
    <t>Risultante trazione - T</t>
  </si>
  <si>
    <t>Braccio plastico Z</t>
  </si>
  <si>
    <t>Asse neutro plastico X</t>
  </si>
  <si>
    <t>Momento plastico Mpl,Rd</t>
  </si>
  <si>
    <t>Esito verifica</t>
  </si>
  <si>
    <t>Momento MEd [Nmm]</t>
  </si>
  <si>
    <t>ft</t>
  </si>
  <si>
    <t>m</t>
  </si>
  <si>
    <t>kNm</t>
  </si>
  <si>
    <r>
      <t>R</t>
    </r>
    <r>
      <rPr>
        <b/>
        <sz val="8"/>
        <color theme="0" tint="-4.9989318521683403E-2"/>
        <rFont val="Calibri"/>
        <family val="2"/>
        <scheme val="minor"/>
      </rPr>
      <t>ck</t>
    </r>
  </si>
  <si>
    <r>
      <t>f</t>
    </r>
    <r>
      <rPr>
        <b/>
        <sz val="8"/>
        <color theme="0" tint="-4.9989318521683403E-2"/>
        <rFont val="Calibri"/>
        <family val="2"/>
        <scheme val="minor"/>
      </rPr>
      <t>yk</t>
    </r>
  </si>
  <si>
    <r>
      <t>f</t>
    </r>
    <r>
      <rPr>
        <b/>
        <sz val="8"/>
        <color theme="0" tint="-4.9989318521683403E-2"/>
        <rFont val="Calibri"/>
        <family val="2"/>
        <scheme val="minor"/>
      </rPr>
      <t>tk</t>
    </r>
  </si>
  <si>
    <t>Nmm</t>
  </si>
  <si>
    <t>Rapporto di utilizzazione η</t>
  </si>
  <si>
    <t xml:space="preserve">Luce L </t>
  </si>
  <si>
    <t>Interasse travi</t>
  </si>
  <si>
    <t>Altezza h</t>
  </si>
  <si>
    <t>Lastra Predalles</t>
  </si>
  <si>
    <t>Getto integrativo</t>
  </si>
  <si>
    <t>Spessore totale</t>
  </si>
  <si>
    <t xml:space="preserve">Altezza </t>
  </si>
  <si>
    <t xml:space="preserve">Resistenza fu </t>
  </si>
  <si>
    <t>Snervamento fy</t>
  </si>
  <si>
    <t>MEd mezzeria</t>
  </si>
  <si>
    <t>MEd appoggio</t>
  </si>
  <si>
    <t>VEd appoggio</t>
  </si>
  <si>
    <t>Ned</t>
  </si>
  <si>
    <t>Asse neutro y</t>
  </si>
  <si>
    <t>Quota baricentro acciaio</t>
  </si>
  <si>
    <t>Quota baricentro cls</t>
  </si>
  <si>
    <t xml:space="preserve">Area equivalente Aceq </t>
  </si>
  <si>
    <t xml:space="preserve">Area cls Ac </t>
  </si>
  <si>
    <t xml:space="preserve">beff adottata </t>
  </si>
  <si>
    <t>Spessore totale hc</t>
  </si>
  <si>
    <t>Area acciaio A</t>
  </si>
  <si>
    <t>Ix acciaio</t>
  </si>
  <si>
    <t>h trave</t>
  </si>
  <si>
    <t>Predalles</t>
  </si>
  <si>
    <t>Getto</t>
  </si>
  <si>
    <t xml:space="preserve">Luce trave </t>
  </si>
  <si>
    <t xml:space="preserve">Interasse trave </t>
  </si>
  <si>
    <t>Ing. Luigi Pepe</t>
  </si>
  <si>
    <t>Verifica Sezione Composta Acciaio–Calcestruzzo</t>
  </si>
  <si>
    <t>Versione Lite</t>
  </si>
  <si>
    <t>LP-Excel-001 - Verifica Sezione Composta – Versione Lite</t>
  </si>
  <si>
    <t>Versione Lite 1.0</t>
  </si>
  <si>
    <t>Il presente foglio di calcolo costituisce uno strumento di supporto per la determinazione delle proprietà geometriche di una sezione composta acciaio–calcestruzzo.
Il progettista resta responsabile della verifica dei risultati e dell'applicazione delle Norme Tecniche vigenti.</t>
  </si>
  <si>
    <t>0_SEZIONE_COMPOSTA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</si>
</sst>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1" x14ac:knownFonts="1">
    <font>
      <sz val="11"/>
      <color theme="1"/>
      <name val="Calibri"/>
      <family val="2"/>
      <scheme val="minor"/>
    </font>
    <font>
      <b/>
      <sz val="15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8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i/>
      <sz val="1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9EAD3"/>
      </patternFill>
    </fill>
    <fill>
      <patternFill patternType="solid">
        <fgColor rgb="FF1F4E78"/>
      </patternFill>
    </fill>
    <fill>
      <patternFill patternType="solid">
        <fgColor rgb="FFD9EAD3"/>
      </patternFill>
    </fill>
    <fill>
      <patternFill patternType="solid">
        <fgColor rgb="FF1F4E78"/>
      </patternFill>
    </fill>
    <fill>
      <patternFill patternType="solid">
        <fgColor rgb="FFD9EAD3"/>
      </patternFill>
    </fill>
    <fill>
      <patternFill patternType="solid">
        <fgColor rgb="FF1F4E78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5" fillId="2" borderId="1" xfId="0" applyFont="1" applyFill="1" applyBorder="1"/>
    <xf numFmtId="0" fontId="6" fillId="3" borderId="1" xfId="0" applyFont="1" applyFill="1" applyBorder="1"/>
    <xf numFmtId="0" fontId="0" fillId="0" borderId="1" xfId="0" applyBorder="1"/>
    <xf numFmtId="0" fontId="7" fillId="4" borderId="2" xfId="0" applyFont="1" applyFill="1" applyBorder="1"/>
    <xf numFmtId="0" fontId="8" fillId="5" borderId="2" xfId="0" applyFont="1" applyFill="1" applyBorder="1"/>
    <xf numFmtId="0" fontId="0" fillId="0" borderId="2" xfId="0" applyBorder="1"/>
    <xf numFmtId="0" fontId="9" fillId="6" borderId="2" xfId="0" applyFont="1" applyFill="1" applyBorder="1"/>
    <xf numFmtId="0" fontId="10" fillId="7" borderId="2" xfId="0" applyFont="1" applyFill="1" applyBorder="1"/>
    <xf numFmtId="0" fontId="10" fillId="7" borderId="0" xfId="0" applyFont="1" applyFill="1"/>
    <xf numFmtId="2" fontId="0" fillId="0" borderId="2" xfId="0" applyNumberFormat="1" applyBorder="1"/>
    <xf numFmtId="2" fontId="0" fillId="0" borderId="0" xfId="0" applyNumberFormat="1"/>
    <xf numFmtId="0" fontId="3" fillId="0" borderId="2" xfId="0" applyFont="1" applyBorder="1"/>
    <xf numFmtId="164" fontId="0" fillId="0" borderId="2" xfId="0" applyNumberFormat="1" applyBorder="1"/>
    <xf numFmtId="3" fontId="0" fillId="0" borderId="2" xfId="0" applyNumberFormat="1" applyBorder="1"/>
    <xf numFmtId="0" fontId="11" fillId="0" borderId="2" xfId="0" applyFont="1" applyBorder="1"/>
    <xf numFmtId="0" fontId="19" fillId="0" borderId="3" xfId="0" applyFont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9" fillId="8" borderId="3" xfId="0" applyFont="1" applyFill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1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165" fontId="0" fillId="0" borderId="2" xfId="0" applyNumberFormat="1" applyBorder="1"/>
    <xf numFmtId="0" fontId="0" fillId="8" borderId="5" xfId="0" applyFill="1" applyBorder="1"/>
    <xf numFmtId="165" fontId="0" fillId="8" borderId="6" xfId="0" applyNumberFormat="1" applyFill="1" applyBorder="1"/>
    <xf numFmtId="0" fontId="0" fillId="8" borderId="7" xfId="0" applyFill="1" applyBorder="1"/>
    <xf numFmtId="0" fontId="0" fillId="8" borderId="8" xfId="0" applyFill="1" applyBorder="1"/>
    <xf numFmtId="165" fontId="0" fillId="8" borderId="0" xfId="0" applyNumberFormat="1" applyFill="1"/>
    <xf numFmtId="0" fontId="0" fillId="8" borderId="9" xfId="0" applyFill="1" applyBorder="1"/>
    <xf numFmtId="0" fontId="11" fillId="8" borderId="10" xfId="0" applyFont="1" applyFill="1" applyBorder="1"/>
    <xf numFmtId="0" fontId="11" fillId="8" borderId="11" xfId="0" applyFont="1" applyFill="1" applyBorder="1" applyAlignment="1">
      <alignment horizontal="right"/>
    </xf>
    <xf numFmtId="0" fontId="0" fillId="8" borderId="12" xfId="0" applyFill="1" applyBorder="1"/>
    <xf numFmtId="0" fontId="0" fillId="0" borderId="13" xfId="0" applyBorder="1"/>
    <xf numFmtId="3" fontId="0" fillId="0" borderId="14" xfId="0" applyNumberFormat="1" applyBorder="1"/>
    <xf numFmtId="0" fontId="10" fillId="7" borderId="13" xfId="0" applyFont="1" applyFill="1" applyBorder="1"/>
    <xf numFmtId="1" fontId="0" fillId="0" borderId="13" xfId="0" applyNumberFormat="1" applyBorder="1"/>
    <xf numFmtId="0" fontId="11" fillId="8" borderId="5" xfId="0" applyFont="1" applyFill="1" applyBorder="1"/>
    <xf numFmtId="0" fontId="0" fillId="8" borderId="6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11" fillId="8" borderId="8" xfId="0" applyFont="1" applyFill="1" applyBorder="1"/>
    <xf numFmtId="0" fontId="0" fillId="8" borderId="0" xfId="0" applyFill="1" applyAlignment="1">
      <alignment vertical="center"/>
    </xf>
    <xf numFmtId="0" fontId="0" fillId="8" borderId="9" xfId="0" applyFill="1" applyBorder="1" applyAlignment="1">
      <alignment vertical="center"/>
    </xf>
    <xf numFmtId="0" fontId="20" fillId="0" borderId="0" xfId="0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6" fillId="8" borderId="0" xfId="0" applyFont="1" applyFill="1" applyAlignment="1" applyProtection="1">
      <alignment horizontal="right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8" borderId="10" xfId="0" applyFill="1" applyBorder="1" applyAlignment="1">
      <alignment horizontal="left" vertical="center" wrapText="1"/>
    </xf>
    <xf numFmtId="0" fontId="0" fillId="8" borderId="11" xfId="0" applyFill="1" applyBorder="1" applyAlignment="1">
      <alignment horizontal="left" vertical="center" wrapText="1"/>
    </xf>
    <xf numFmtId="0" fontId="0" fillId="8" borderId="12" xfId="0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342900</xdr:colOff>
      <xdr:row>2</xdr:row>
      <xdr:rowOff>0</xdr:rowOff>
    </xdr:from>
    <xdr:to>
      <xdr:col>11</xdr:col>
      <xdr:colOff>370903</xdr:colOff>
      <xdr:row>19</xdr:row>
      <xdr:rowOff>180975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A7E0DA0-CC6E-DB4E-6120-F75F3DA21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0" y="495300"/>
          <a:ext cx="5304853" cy="439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workbookViewId="0">
      <selection activeCell="A20" sqref="A20"/>
    </sheetView>
  </sheetViews>
  <sheetFormatPr defaultRowHeight="15" x14ac:dyDescent="0.25"/>
  <cols>
    <col min="1" max="1" width="40" style="21" customWidth="1"/>
    <col min="2" max="2" width="17.28515625" style="21" customWidth="1"/>
    <col min="3" max="3" width="13.28515625" style="21" customWidth="1"/>
    <col min="4" max="4" width="12.28515625" style="21" customWidth="1"/>
    <col min="5" max="5" width="12" style="21" customWidth="1"/>
    <col min="6" max="16384" width="9.140625" style="21"/>
  </cols>
  <sheetData>
    <row r="1" spans="1:3" ht="19.5" customHeight="1" x14ac:dyDescent="0.25">
      <c r="A1" s="20" t="s">
        <v>142</v>
      </c>
    </row>
    <row r="2" spans="1:3" ht="19.5" customHeight="1" x14ac:dyDescent="0.25">
      <c r="A2" s="56" t="s">
        <v>143</v>
      </c>
    </row>
    <row r="3" spans="1:3" ht="13.5" customHeight="1" thickBot="1" x14ac:dyDescent="0.3"/>
    <row r="4" spans="1:3" ht="17.25" customHeight="1" x14ac:dyDescent="0.25">
      <c r="A4" s="50" t="s">
        <v>141</v>
      </c>
      <c r="B4" s="51"/>
      <c r="C4" s="52"/>
    </row>
    <row r="5" spans="1:3" ht="17.25" customHeight="1" x14ac:dyDescent="0.25">
      <c r="A5" s="53" t="s">
        <v>144</v>
      </c>
      <c r="B5" s="54"/>
      <c r="C5" s="55"/>
    </row>
    <row r="6" spans="1:3" ht="17.25" customHeight="1" x14ac:dyDescent="0.25">
      <c r="A6" s="53" t="s">
        <v>145</v>
      </c>
      <c r="B6" s="54"/>
      <c r="C6" s="55"/>
    </row>
    <row r="7" spans="1:3" ht="84" customHeight="1" thickBot="1" x14ac:dyDescent="0.3">
      <c r="A7" s="63" t="s">
        <v>146</v>
      </c>
      <c r="B7" s="64"/>
      <c r="C7" s="65"/>
    </row>
    <row r="9" spans="1:3" ht="17.25" x14ac:dyDescent="0.25">
      <c r="A9" s="22" t="s">
        <v>13</v>
      </c>
    </row>
    <row r="10" spans="1:3" x14ac:dyDescent="0.25">
      <c r="A10" s="23" t="s">
        <v>14</v>
      </c>
    </row>
    <row r="11" spans="1:3" x14ac:dyDescent="0.25">
      <c r="A11" s="24" t="s">
        <v>1</v>
      </c>
      <c r="B11" s="61" t="s">
        <v>2</v>
      </c>
      <c r="C11" s="62"/>
    </row>
    <row r="12" spans="1:3" x14ac:dyDescent="0.25">
      <c r="A12" s="21" t="s">
        <v>15</v>
      </c>
      <c r="B12" s="27"/>
    </row>
    <row r="13" spans="1:3" x14ac:dyDescent="0.25">
      <c r="A13" s="21" t="s">
        <v>16</v>
      </c>
      <c r="B13" s="27"/>
    </row>
    <row r="14" spans="1:3" x14ac:dyDescent="0.25">
      <c r="A14" s="21" t="s">
        <v>17</v>
      </c>
      <c r="B14" s="27"/>
    </row>
    <row r="15" spans="1:3" x14ac:dyDescent="0.25">
      <c r="A15" s="21" t="s">
        <v>18</v>
      </c>
      <c r="B15" s="27"/>
    </row>
    <row r="17" spans="1:13" x14ac:dyDescent="0.25">
      <c r="A17" s="23" t="s">
        <v>19</v>
      </c>
    </row>
    <row r="18" spans="1:13" x14ac:dyDescent="0.25">
      <c r="A18" s="24" t="s">
        <v>1</v>
      </c>
      <c r="B18" s="25" t="s">
        <v>2</v>
      </c>
      <c r="C18" s="24" t="s">
        <v>3</v>
      </c>
    </row>
    <row r="19" spans="1:13" x14ac:dyDescent="0.25">
      <c r="A19" s="21" t="s">
        <v>114</v>
      </c>
      <c r="B19" s="57">
        <v>6.5</v>
      </c>
      <c r="C19" s="21" t="s">
        <v>107</v>
      </c>
    </row>
    <row r="20" spans="1:13" x14ac:dyDescent="0.25">
      <c r="A20" s="29" t="s">
        <v>115</v>
      </c>
      <c r="B20" s="57">
        <v>4</v>
      </c>
      <c r="C20" s="21" t="s">
        <v>107</v>
      </c>
    </row>
    <row r="21" spans="1:13" x14ac:dyDescent="0.25">
      <c r="A21" s="29" t="s">
        <v>116</v>
      </c>
      <c r="B21" s="58">
        <v>1000</v>
      </c>
      <c r="C21" s="21" t="s">
        <v>4</v>
      </c>
    </row>
    <row r="22" spans="1:13" x14ac:dyDescent="0.25">
      <c r="A22" s="21" t="s">
        <v>7</v>
      </c>
      <c r="B22" s="57">
        <v>300</v>
      </c>
      <c r="C22" s="21" t="s">
        <v>4</v>
      </c>
    </row>
    <row r="23" spans="1:13" x14ac:dyDescent="0.25">
      <c r="A23" s="21" t="s">
        <v>6</v>
      </c>
      <c r="B23" s="57">
        <v>30</v>
      </c>
      <c r="C23" s="21" t="s">
        <v>4</v>
      </c>
    </row>
    <row r="24" spans="1:13" x14ac:dyDescent="0.25">
      <c r="A24" s="21" t="s">
        <v>5</v>
      </c>
      <c r="B24" s="57">
        <v>15</v>
      </c>
      <c r="C24" s="21" t="s">
        <v>4</v>
      </c>
    </row>
    <row r="25" spans="1:13" x14ac:dyDescent="0.25">
      <c r="A25" s="30"/>
    </row>
    <row r="26" spans="1:13" x14ac:dyDescent="0.25">
      <c r="A26" s="23" t="s">
        <v>20</v>
      </c>
      <c r="B26" s="26"/>
      <c r="C26" s="26"/>
      <c r="G26" s="18" t="s">
        <v>71</v>
      </c>
      <c r="H26" s="18" t="s">
        <v>109</v>
      </c>
      <c r="I26" s="18" t="s">
        <v>87</v>
      </c>
      <c r="J26" s="31"/>
      <c r="K26" s="18" t="s">
        <v>11</v>
      </c>
      <c r="L26" s="18" t="s">
        <v>110</v>
      </c>
      <c r="M26" s="18" t="s">
        <v>111</v>
      </c>
    </row>
    <row r="27" spans="1:13" x14ac:dyDescent="0.25">
      <c r="A27" s="24" t="s">
        <v>1</v>
      </c>
      <c r="B27" s="25" t="s">
        <v>2</v>
      </c>
      <c r="C27" s="24" t="s">
        <v>3</v>
      </c>
      <c r="G27" s="17" t="s">
        <v>72</v>
      </c>
      <c r="H27" s="17">
        <v>10</v>
      </c>
      <c r="I27" s="17">
        <v>8</v>
      </c>
      <c r="J27" s="32"/>
      <c r="K27" s="17" t="s">
        <v>91</v>
      </c>
      <c r="L27" s="17">
        <v>235</v>
      </c>
      <c r="M27" s="17">
        <v>360</v>
      </c>
    </row>
    <row r="28" spans="1:13" x14ac:dyDescent="0.25">
      <c r="A28" s="21" t="s">
        <v>117</v>
      </c>
      <c r="B28" s="57">
        <v>50</v>
      </c>
      <c r="C28" s="21" t="s">
        <v>4</v>
      </c>
      <c r="G28" s="17" t="s">
        <v>73</v>
      </c>
      <c r="H28" s="17">
        <v>15</v>
      </c>
      <c r="I28" s="17">
        <v>12</v>
      </c>
      <c r="J28" s="32"/>
      <c r="K28" s="17" t="s">
        <v>92</v>
      </c>
      <c r="L28" s="17">
        <v>275</v>
      </c>
      <c r="M28" s="17">
        <v>430</v>
      </c>
    </row>
    <row r="29" spans="1:13" x14ac:dyDescent="0.25">
      <c r="A29" s="21" t="s">
        <v>118</v>
      </c>
      <c r="B29" s="57">
        <v>250</v>
      </c>
      <c r="C29" s="21" t="s">
        <v>4</v>
      </c>
      <c r="G29" s="17" t="s">
        <v>74</v>
      </c>
      <c r="H29" s="17">
        <v>20</v>
      </c>
      <c r="I29" s="17">
        <v>16</v>
      </c>
      <c r="J29" s="32"/>
      <c r="K29" s="17" t="s">
        <v>93</v>
      </c>
      <c r="L29" s="17">
        <v>355</v>
      </c>
      <c r="M29" s="17">
        <v>510</v>
      </c>
    </row>
    <row r="30" spans="1:13" x14ac:dyDescent="0.25">
      <c r="A30" s="21" t="s">
        <v>119</v>
      </c>
      <c r="B30" s="57">
        <f>B28+B29</f>
        <v>300</v>
      </c>
      <c r="C30" s="21" t="s">
        <v>4</v>
      </c>
      <c r="G30" s="17" t="s">
        <v>75</v>
      </c>
      <c r="H30" s="17">
        <v>25</v>
      </c>
      <c r="I30" s="17">
        <v>20</v>
      </c>
      <c r="J30" s="32"/>
      <c r="K30" s="17" t="s">
        <v>94</v>
      </c>
      <c r="L30" s="17">
        <v>450</v>
      </c>
      <c r="M30" s="17">
        <v>550</v>
      </c>
    </row>
    <row r="31" spans="1:13" x14ac:dyDescent="0.25">
      <c r="A31" s="21" t="s">
        <v>21</v>
      </c>
      <c r="B31" s="27" t="s">
        <v>22</v>
      </c>
      <c r="G31" s="17" t="s">
        <v>76</v>
      </c>
      <c r="H31" s="17">
        <v>30</v>
      </c>
      <c r="I31" s="17">
        <v>25</v>
      </c>
      <c r="J31" s="32"/>
      <c r="K31" s="32"/>
      <c r="L31" s="32"/>
      <c r="M31" s="32"/>
    </row>
    <row r="32" spans="1:13" x14ac:dyDescent="0.25">
      <c r="A32" s="21" t="s">
        <v>23</v>
      </c>
      <c r="B32" s="27" t="s">
        <v>24</v>
      </c>
      <c r="G32" s="17" t="s">
        <v>77</v>
      </c>
      <c r="H32" s="17">
        <v>35</v>
      </c>
      <c r="I32" s="17">
        <v>28</v>
      </c>
      <c r="J32" s="32"/>
      <c r="K32" s="32"/>
      <c r="L32" s="32"/>
      <c r="M32" s="32"/>
    </row>
    <row r="33" spans="1:13" x14ac:dyDescent="0.25">
      <c r="G33" s="17" t="s">
        <v>78</v>
      </c>
      <c r="H33" s="17">
        <v>37</v>
      </c>
      <c r="I33" s="17">
        <v>30</v>
      </c>
      <c r="J33" s="32"/>
      <c r="K33" s="32"/>
      <c r="L33" s="32"/>
      <c r="M33" s="32"/>
    </row>
    <row r="34" spans="1:13" x14ac:dyDescent="0.25">
      <c r="A34" s="23" t="s">
        <v>25</v>
      </c>
      <c r="G34" s="17" t="s">
        <v>79</v>
      </c>
      <c r="H34" s="17">
        <v>40</v>
      </c>
      <c r="I34" s="17">
        <v>32</v>
      </c>
      <c r="J34" s="32"/>
      <c r="K34" s="32"/>
      <c r="L34" s="32"/>
      <c r="M34" s="32"/>
    </row>
    <row r="35" spans="1:13" x14ac:dyDescent="0.25">
      <c r="A35" s="24" t="s">
        <v>1</v>
      </c>
      <c r="B35" s="25" t="s">
        <v>2</v>
      </c>
      <c r="C35" s="24" t="s">
        <v>3</v>
      </c>
      <c r="G35" s="17" t="s">
        <v>27</v>
      </c>
      <c r="H35" s="17">
        <v>45</v>
      </c>
      <c r="I35" s="17">
        <v>35</v>
      </c>
      <c r="J35" s="32"/>
      <c r="K35" s="32"/>
      <c r="L35" s="32"/>
      <c r="M35" s="32"/>
    </row>
    <row r="36" spans="1:13" x14ac:dyDescent="0.25">
      <c r="A36" s="33" t="s">
        <v>11</v>
      </c>
      <c r="B36" s="59" t="s">
        <v>93</v>
      </c>
      <c r="G36" s="17" t="s">
        <v>80</v>
      </c>
      <c r="H36" s="17">
        <v>50</v>
      </c>
      <c r="I36" s="17">
        <v>40</v>
      </c>
      <c r="J36" s="32"/>
      <c r="K36" s="32"/>
      <c r="L36" s="32"/>
      <c r="M36" s="32"/>
    </row>
    <row r="37" spans="1:13" x14ac:dyDescent="0.25">
      <c r="A37" s="21" t="s">
        <v>95</v>
      </c>
      <c r="B37" s="27">
        <f>VLOOKUP(B36,ACCIAIO,2,FALSE)</f>
        <v>355</v>
      </c>
      <c r="C37" s="21" t="s">
        <v>70</v>
      </c>
      <c r="G37" s="17" t="s">
        <v>81</v>
      </c>
      <c r="H37" s="17">
        <v>60</v>
      </c>
      <c r="I37" s="17">
        <v>50</v>
      </c>
      <c r="J37" s="32"/>
      <c r="K37" s="32"/>
      <c r="L37" s="32"/>
      <c r="M37" s="32"/>
    </row>
    <row r="38" spans="1:13" x14ac:dyDescent="0.25">
      <c r="A38" s="21" t="s">
        <v>106</v>
      </c>
      <c r="B38" s="27">
        <f>VLOOKUP(B36,ACCIAIO,3,FALSE)</f>
        <v>510</v>
      </c>
      <c r="C38" s="21" t="s">
        <v>70</v>
      </c>
      <c r="G38" s="17" t="s">
        <v>82</v>
      </c>
      <c r="H38" s="17">
        <v>67</v>
      </c>
      <c r="I38" s="17">
        <v>55</v>
      </c>
      <c r="J38" s="32"/>
      <c r="K38" s="32"/>
      <c r="L38" s="32"/>
      <c r="M38" s="32"/>
    </row>
    <row r="39" spans="1:13" x14ac:dyDescent="0.25">
      <c r="A39" s="21" t="s">
        <v>98</v>
      </c>
      <c r="B39" s="34">
        <f>B37/1.05</f>
        <v>338.09523809523807</v>
      </c>
      <c r="C39" s="21" t="s">
        <v>70</v>
      </c>
      <c r="G39" s="17" t="s">
        <v>83</v>
      </c>
      <c r="H39" s="17">
        <v>75</v>
      </c>
      <c r="I39" s="17">
        <v>60</v>
      </c>
      <c r="J39" s="32"/>
      <c r="K39" s="32"/>
      <c r="L39" s="32"/>
      <c r="M39" s="32"/>
    </row>
    <row r="40" spans="1:13" x14ac:dyDescent="0.25">
      <c r="A40" s="33" t="s">
        <v>26</v>
      </c>
      <c r="B40" s="59" t="s">
        <v>27</v>
      </c>
      <c r="G40" s="17" t="s">
        <v>84</v>
      </c>
      <c r="H40" s="17">
        <v>85</v>
      </c>
      <c r="I40" s="17">
        <v>70</v>
      </c>
      <c r="J40" s="32"/>
      <c r="K40" s="32"/>
      <c r="L40" s="32"/>
      <c r="M40" s="32"/>
    </row>
    <row r="41" spans="1:13" x14ac:dyDescent="0.25">
      <c r="A41" s="21" t="s">
        <v>88</v>
      </c>
      <c r="B41" s="27">
        <f>VLOOKUP(B40,CLS,2,FALSE)</f>
        <v>45</v>
      </c>
      <c r="C41" s="21" t="s">
        <v>70</v>
      </c>
      <c r="G41" s="17" t="s">
        <v>85</v>
      </c>
      <c r="H41" s="17">
        <v>95</v>
      </c>
      <c r="I41" s="17">
        <v>80</v>
      </c>
      <c r="J41" s="32"/>
      <c r="K41" s="32"/>
      <c r="L41" s="32"/>
      <c r="M41" s="32"/>
    </row>
    <row r="42" spans="1:13" x14ac:dyDescent="0.25">
      <c r="A42" s="21" t="s">
        <v>87</v>
      </c>
      <c r="B42" s="27">
        <f>VLOOKUP(B40,CLS,3,FALSE)</f>
        <v>35</v>
      </c>
      <c r="C42" s="21" t="s">
        <v>70</v>
      </c>
      <c r="G42" s="17" t="s">
        <v>86</v>
      </c>
      <c r="H42" s="17">
        <v>105</v>
      </c>
      <c r="I42" s="17">
        <v>90</v>
      </c>
      <c r="J42" s="32"/>
      <c r="K42" s="32"/>
      <c r="L42" s="32"/>
      <c r="M42" s="32"/>
    </row>
    <row r="43" spans="1:13" x14ac:dyDescent="0.25">
      <c r="A43" s="21" t="s">
        <v>89</v>
      </c>
      <c r="B43" s="27">
        <f>B42+8</f>
        <v>43</v>
      </c>
      <c r="C43" s="21" t="s">
        <v>70</v>
      </c>
    </row>
    <row r="44" spans="1:13" x14ac:dyDescent="0.25">
      <c r="A44" s="21" t="s">
        <v>97</v>
      </c>
      <c r="B44" s="35">
        <f>0.85*B42/1.5</f>
        <v>19.833333333333332</v>
      </c>
      <c r="C44" s="21" t="s">
        <v>70</v>
      </c>
    </row>
    <row r="45" spans="1:13" x14ac:dyDescent="0.25">
      <c r="A45" s="21" t="s">
        <v>90</v>
      </c>
      <c r="B45" s="34">
        <f>22*(B43/10)^0.3*1000</f>
        <v>34077.14619918933</v>
      </c>
      <c r="C45" s="21" t="s">
        <v>70</v>
      </c>
    </row>
    <row r="47" spans="1:13" x14ac:dyDescent="0.25">
      <c r="A47" s="23" t="s">
        <v>28</v>
      </c>
    </row>
    <row r="48" spans="1:13" x14ac:dyDescent="0.25">
      <c r="A48" s="24" t="s">
        <v>1</v>
      </c>
      <c r="B48" s="25" t="s">
        <v>2</v>
      </c>
      <c r="C48" s="24" t="s">
        <v>3</v>
      </c>
    </row>
    <row r="49" spans="1:3" x14ac:dyDescent="0.25">
      <c r="A49" s="30" t="s">
        <v>29</v>
      </c>
      <c r="B49" s="60">
        <v>19</v>
      </c>
      <c r="C49" s="21" t="s">
        <v>4</v>
      </c>
    </row>
    <row r="50" spans="1:3" x14ac:dyDescent="0.25">
      <c r="A50" s="21" t="s">
        <v>120</v>
      </c>
      <c r="B50" s="57">
        <v>125</v>
      </c>
      <c r="C50" s="21" t="s">
        <v>4</v>
      </c>
    </row>
    <row r="51" spans="1:3" x14ac:dyDescent="0.25">
      <c r="A51" s="21" t="s">
        <v>121</v>
      </c>
      <c r="B51" s="57">
        <v>450</v>
      </c>
      <c r="C51" s="21" t="s">
        <v>70</v>
      </c>
    </row>
    <row r="52" spans="1:3" x14ac:dyDescent="0.25">
      <c r="A52" s="21" t="s">
        <v>122</v>
      </c>
      <c r="B52" s="57">
        <v>350</v>
      </c>
      <c r="C52" s="21" t="s">
        <v>70</v>
      </c>
    </row>
    <row r="54" spans="1:3" x14ac:dyDescent="0.25">
      <c r="A54" s="23" t="s">
        <v>30</v>
      </c>
    </row>
    <row r="55" spans="1:3" x14ac:dyDescent="0.25">
      <c r="A55" s="24" t="s">
        <v>1</v>
      </c>
      <c r="B55" s="25" t="s">
        <v>2</v>
      </c>
      <c r="C55" s="24" t="s">
        <v>3</v>
      </c>
    </row>
    <row r="56" spans="1:3" x14ac:dyDescent="0.25">
      <c r="A56" s="21" t="s">
        <v>123</v>
      </c>
      <c r="B56" s="57">
        <v>3200</v>
      </c>
      <c r="C56" s="21" t="s">
        <v>108</v>
      </c>
    </row>
    <row r="57" spans="1:3" x14ac:dyDescent="0.25">
      <c r="A57" s="21" t="s">
        <v>124</v>
      </c>
      <c r="B57" s="28">
        <v>2100</v>
      </c>
      <c r="C57" s="21" t="s">
        <v>108</v>
      </c>
    </row>
    <row r="58" spans="1:3" x14ac:dyDescent="0.25">
      <c r="A58" s="21" t="s">
        <v>125</v>
      </c>
      <c r="B58" s="28">
        <v>1650</v>
      </c>
      <c r="C58" s="21" t="s">
        <v>108</v>
      </c>
    </row>
    <row r="59" spans="1:3" x14ac:dyDescent="0.25">
      <c r="A59" s="21" t="s">
        <v>126</v>
      </c>
      <c r="B59" s="21">
        <v>0</v>
      </c>
    </row>
  </sheetData>
  <sheetProtection algorithmName="SHA-512" hashValue="EhtEKtOtiDhU2dFq2hsnXNShpEh5sM1hNPCUWr2pL85LXvVDchJiOv92ymWL3ZblWhvb5FeR8MPS/iIwpZyujg==" saltValue="lM1Q6eLdXFeDou/PB8SyBA==" spinCount="100000" sheet="1" objects="1" scenarios="1"/>
  <mergeCells count="2">
    <mergeCell ref="B11:C11"/>
    <mergeCell ref="A7:C7"/>
  </mergeCells>
  <dataValidations count="2">
    <dataValidation type="list" allowBlank="1" showInputMessage="1" showErrorMessage="1" sqref="B40" xr:uid="{97B4A12D-9D12-4A0B-A24B-7F3E98E0CCAC}">
      <formula1>$G$27:$G$42</formula1>
    </dataValidation>
    <dataValidation type="list" allowBlank="1" showInputMessage="1" showErrorMessage="1" sqref="B36" xr:uid="{CD406093-2E12-4AC6-9659-ABBDE5FC8119}">
      <formula1>$K$27:$K$30</formula1>
    </dataValidation>
  </dataValidations>
  <pageMargins left="0.75" right="0.75" top="1" bottom="1" header="0.5" footer="0.5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/>
  </sheetViews>
  <sheetFormatPr defaultRowHeight="15" x14ac:dyDescent="0.25"/>
  <cols>
    <col min="1" max="1" width="34" customWidth="1"/>
    <col min="2" max="2" width="16" customWidth="1"/>
    <col min="3" max="3" width="9.7109375" customWidth="1"/>
    <col min="4" max="4" width="12" customWidth="1"/>
  </cols>
  <sheetData>
    <row r="1" spans="1:3" ht="17.25" customHeight="1" x14ac:dyDescent="0.3">
      <c r="A1" s="1" t="s">
        <v>31</v>
      </c>
    </row>
    <row r="3" spans="1:3" x14ac:dyDescent="0.25">
      <c r="A3" s="2" t="s">
        <v>32</v>
      </c>
    </row>
    <row r="4" spans="1:3" x14ac:dyDescent="0.25">
      <c r="A4" s="3" t="s">
        <v>1</v>
      </c>
      <c r="B4" s="19" t="s">
        <v>2</v>
      </c>
      <c r="C4" s="3" t="s">
        <v>3</v>
      </c>
    </row>
    <row r="5" spans="1:3" x14ac:dyDescent="0.25">
      <c r="A5" s="4" t="s">
        <v>33</v>
      </c>
      <c r="B5" s="4">
        <f>'01_INPUT'!B21</f>
        <v>1000</v>
      </c>
      <c r="C5" s="4" t="s">
        <v>4</v>
      </c>
    </row>
    <row r="6" spans="1:3" x14ac:dyDescent="0.25">
      <c r="A6" s="4" t="s">
        <v>34</v>
      </c>
      <c r="B6" s="4">
        <f>'01_INPUT'!B22</f>
        <v>300</v>
      </c>
      <c r="C6" s="4" t="s">
        <v>4</v>
      </c>
    </row>
    <row r="7" spans="1:3" x14ac:dyDescent="0.25">
      <c r="A7" s="4" t="s">
        <v>35</v>
      </c>
      <c r="B7" s="4">
        <f>'01_INPUT'!B23</f>
        <v>30</v>
      </c>
      <c r="C7" s="4" t="s">
        <v>4</v>
      </c>
    </row>
    <row r="8" spans="1:3" x14ac:dyDescent="0.25">
      <c r="A8" s="4" t="s">
        <v>36</v>
      </c>
      <c r="B8" s="4">
        <f>'01_INPUT'!B24</f>
        <v>15</v>
      </c>
      <c r="C8" s="4" t="s">
        <v>4</v>
      </c>
    </row>
    <row r="9" spans="1:3" x14ac:dyDescent="0.25">
      <c r="A9" s="4" t="s">
        <v>37</v>
      </c>
      <c r="B9" s="4">
        <f>B5-2*B7</f>
        <v>940</v>
      </c>
      <c r="C9" s="4" t="s">
        <v>4</v>
      </c>
    </row>
    <row r="10" spans="1:3" x14ac:dyDescent="0.25">
      <c r="A10" s="4" t="s">
        <v>8</v>
      </c>
      <c r="B10" s="4">
        <f>B6*B7</f>
        <v>9000</v>
      </c>
      <c r="C10" s="4" t="s">
        <v>38</v>
      </c>
    </row>
    <row r="11" spans="1:3" x14ac:dyDescent="0.25">
      <c r="A11" s="4" t="s">
        <v>39</v>
      </c>
      <c r="B11" s="4">
        <f>B8*B9</f>
        <v>14100</v>
      </c>
      <c r="C11" s="4" t="s">
        <v>38</v>
      </c>
    </row>
    <row r="12" spans="1:3" x14ac:dyDescent="0.25">
      <c r="A12" s="4" t="s">
        <v>40</v>
      </c>
      <c r="B12" s="4">
        <f>2*B10+B11</f>
        <v>32100</v>
      </c>
      <c r="C12" s="4" t="s">
        <v>38</v>
      </c>
    </row>
    <row r="13" spans="1:3" x14ac:dyDescent="0.25">
      <c r="A13" s="4" t="s">
        <v>41</v>
      </c>
      <c r="B13" s="4">
        <f>B5/2</f>
        <v>500</v>
      </c>
      <c r="C13" s="4" t="s">
        <v>4</v>
      </c>
    </row>
    <row r="14" spans="1:3" x14ac:dyDescent="0.25">
      <c r="A14" s="4" t="s">
        <v>42</v>
      </c>
      <c r="B14" s="4">
        <f>B6*B7^3/12</f>
        <v>675000</v>
      </c>
      <c r="C14" s="4" t="s">
        <v>10</v>
      </c>
    </row>
    <row r="15" spans="1:3" x14ac:dyDescent="0.25">
      <c r="A15" s="4" t="s">
        <v>43</v>
      </c>
      <c r="B15" s="4">
        <f>B5/2-B7/2</f>
        <v>485</v>
      </c>
      <c r="C15" s="4" t="s">
        <v>4</v>
      </c>
    </row>
    <row r="16" spans="1:3" x14ac:dyDescent="0.25">
      <c r="A16" s="4" t="s">
        <v>44</v>
      </c>
      <c r="B16" s="4">
        <f>B10*B15^2</f>
        <v>2117025000</v>
      </c>
      <c r="C16" s="4" t="s">
        <v>10</v>
      </c>
    </row>
    <row r="17" spans="1:3" x14ac:dyDescent="0.25">
      <c r="A17" s="4" t="s">
        <v>45</v>
      </c>
      <c r="B17" s="4">
        <f>B8*B9^3/12</f>
        <v>1038230000</v>
      </c>
      <c r="C17" s="4" t="s">
        <v>10</v>
      </c>
    </row>
    <row r="18" spans="1:3" x14ac:dyDescent="0.25">
      <c r="A18" s="4" t="s">
        <v>46</v>
      </c>
      <c r="B18" s="4">
        <f>2*(B14+B16)+B17</f>
        <v>5273630000</v>
      </c>
      <c r="C18" s="4" t="s">
        <v>10</v>
      </c>
    </row>
    <row r="19" spans="1:3" x14ac:dyDescent="0.25">
      <c r="A19" s="4" t="s">
        <v>47</v>
      </c>
      <c r="B19" s="4">
        <f>B18/(B5/2)</f>
        <v>10547260</v>
      </c>
      <c r="C19" s="4" t="s">
        <v>48</v>
      </c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6"/>
  <sheetViews>
    <sheetView tabSelected="1" zoomScale="115" zoomScaleNormal="115" workbookViewId="0">
      <selection activeCell="E11" sqref="E11"/>
    </sheetView>
  </sheetViews>
  <sheetFormatPr defaultRowHeight="15" x14ac:dyDescent="0.25"/>
  <cols>
    <col min="1" max="1" width="34" customWidth="1"/>
    <col min="2" max="2" width="16" customWidth="1"/>
    <col min="3" max="3" width="9.28515625" customWidth="1"/>
    <col min="4" max="4" width="18" customWidth="1"/>
    <col min="5" max="5" width="12" customWidth="1"/>
  </cols>
  <sheetData>
    <row r="1" spans="1:3" ht="17.25" x14ac:dyDescent="0.3">
      <c r="A1" s="1" t="s">
        <v>147</v>
      </c>
    </row>
    <row r="3" spans="1:3" x14ac:dyDescent="0.25">
      <c r="A3" s="5" t="s">
        <v>0</v>
      </c>
    </row>
    <row r="4" spans="1:3" x14ac:dyDescent="0.25">
      <c r="A4" s="6" t="s">
        <v>1</v>
      </c>
      <c r="B4" s="6" t="s">
        <v>2</v>
      </c>
      <c r="C4" s="10" t="s">
        <v>3</v>
      </c>
    </row>
    <row r="5" spans="1:3" x14ac:dyDescent="0.25">
      <c r="A5" s="7" t="s">
        <v>134</v>
      </c>
      <c r="B5" s="13">
        <f>'02_SEZIONE_METALLICA'!B12</f>
        <v>32100</v>
      </c>
      <c r="C5" s="7" t="s">
        <v>9</v>
      </c>
    </row>
    <row r="6" spans="1:3" x14ac:dyDescent="0.25">
      <c r="A6" s="7" t="s">
        <v>135</v>
      </c>
      <c r="B6" s="7">
        <f>'02_SEZIONE_METALLICA'!B18</f>
        <v>5273630000</v>
      </c>
      <c r="C6" s="7" t="s">
        <v>10</v>
      </c>
    </row>
    <row r="7" spans="1:3" x14ac:dyDescent="0.25">
      <c r="A7" s="7" t="s">
        <v>136</v>
      </c>
      <c r="B7" s="7">
        <f>'02_SEZIONE_METALLICA'!B5</f>
        <v>1000</v>
      </c>
      <c r="C7" s="7" t="s">
        <v>4</v>
      </c>
    </row>
    <row r="8" spans="1:3" x14ac:dyDescent="0.25">
      <c r="A8" s="7" t="s">
        <v>137</v>
      </c>
      <c r="B8" s="7">
        <f>'01_INPUT'!B28</f>
        <v>50</v>
      </c>
      <c r="C8" s="7" t="s">
        <v>4</v>
      </c>
    </row>
    <row r="9" spans="1:3" x14ac:dyDescent="0.25">
      <c r="A9" s="7" t="s">
        <v>138</v>
      </c>
      <c r="B9" s="7">
        <f>'01_INPUT'!B29</f>
        <v>250</v>
      </c>
      <c r="C9" s="7" t="s">
        <v>4</v>
      </c>
    </row>
    <row r="10" spans="1:3" x14ac:dyDescent="0.25">
      <c r="A10" s="7" t="s">
        <v>139</v>
      </c>
      <c r="B10" s="7">
        <f>'01_INPUT'!B19</f>
        <v>6.5</v>
      </c>
      <c r="C10" s="7" t="s">
        <v>107</v>
      </c>
    </row>
    <row r="11" spans="1:3" x14ac:dyDescent="0.25">
      <c r="A11" s="7" t="s">
        <v>140</v>
      </c>
      <c r="B11" s="7">
        <f>'01_INPUT'!B20</f>
        <v>4</v>
      </c>
      <c r="C11" s="7" t="s">
        <v>107</v>
      </c>
    </row>
    <row r="13" spans="1:3" x14ac:dyDescent="0.25">
      <c r="A13" s="5" t="s">
        <v>49</v>
      </c>
    </row>
    <row r="14" spans="1:3" x14ac:dyDescent="0.25">
      <c r="A14" s="6" t="s">
        <v>1</v>
      </c>
      <c r="B14" s="6" t="s">
        <v>2</v>
      </c>
      <c r="C14" s="10" t="s">
        <v>3</v>
      </c>
    </row>
    <row r="15" spans="1:3" x14ac:dyDescent="0.25">
      <c r="A15" s="7" t="s">
        <v>133</v>
      </c>
      <c r="B15" s="7">
        <f>B8+B9</f>
        <v>300</v>
      </c>
      <c r="C15" s="7" t="s">
        <v>4</v>
      </c>
    </row>
    <row r="16" spans="1:3" x14ac:dyDescent="0.25">
      <c r="A16" s="7" t="s">
        <v>132</v>
      </c>
      <c r="B16" s="7">
        <f>2*MIN(B10/8,B11/2)*1000+'02_SEZIONE_METALLICA'!B6</f>
        <v>1925</v>
      </c>
      <c r="C16" s="7" t="s">
        <v>4</v>
      </c>
    </row>
    <row r="17" spans="1:3" x14ac:dyDescent="0.25">
      <c r="A17" s="7" t="s">
        <v>131</v>
      </c>
      <c r="B17" s="7">
        <f>B16*B15</f>
        <v>577500</v>
      </c>
      <c r="C17" s="7" t="s">
        <v>9</v>
      </c>
    </row>
    <row r="18" spans="1:3" x14ac:dyDescent="0.25">
      <c r="A18" s="7" t="s">
        <v>50</v>
      </c>
      <c r="B18" s="36">
        <f>210000/34000</f>
        <v>6.1764705882352944</v>
      </c>
      <c r="C18" s="7"/>
    </row>
    <row r="19" spans="1:3" x14ac:dyDescent="0.25">
      <c r="A19" s="7" t="s">
        <v>130</v>
      </c>
      <c r="B19" s="7">
        <f>B17/B18</f>
        <v>93500</v>
      </c>
      <c r="C19" s="7" t="s">
        <v>9</v>
      </c>
    </row>
    <row r="20" spans="1:3" x14ac:dyDescent="0.25">
      <c r="A20" s="7" t="s">
        <v>129</v>
      </c>
      <c r="B20" s="7">
        <f>B7+B15/2</f>
        <v>1150</v>
      </c>
      <c r="C20" s="7" t="s">
        <v>4</v>
      </c>
    </row>
    <row r="21" spans="1:3" x14ac:dyDescent="0.25">
      <c r="A21" s="7" t="s">
        <v>128</v>
      </c>
      <c r="B21" s="7">
        <f>B7/2</f>
        <v>500</v>
      </c>
      <c r="C21" s="7" t="s">
        <v>4</v>
      </c>
    </row>
    <row r="22" spans="1:3" x14ac:dyDescent="0.25">
      <c r="A22" s="7" t="s">
        <v>127</v>
      </c>
      <c r="B22" s="14">
        <f>(B5*B21+B19*B20)/(B5+B19)</f>
        <v>983.87738853503186</v>
      </c>
      <c r="C22" s="7" t="s">
        <v>4</v>
      </c>
    </row>
    <row r="24" spans="1:3" x14ac:dyDescent="0.25">
      <c r="A24" s="8" t="s">
        <v>51</v>
      </c>
    </row>
    <row r="25" spans="1:3" x14ac:dyDescent="0.25">
      <c r="A25" s="9" t="s">
        <v>1</v>
      </c>
      <c r="B25" s="9" t="s">
        <v>2</v>
      </c>
      <c r="C25" s="10" t="s">
        <v>3</v>
      </c>
    </row>
    <row r="26" spans="1:3" x14ac:dyDescent="0.25">
      <c r="A26" s="7" t="s">
        <v>52</v>
      </c>
      <c r="B26" s="15">
        <f>B16*B15^3/(12*B18)</f>
        <v>701249999.99999988</v>
      </c>
      <c r="C26" s="7" t="s">
        <v>10</v>
      </c>
    </row>
    <row r="27" spans="1:3" x14ac:dyDescent="0.25">
      <c r="A27" s="7" t="s">
        <v>53</v>
      </c>
      <c r="B27" s="14">
        <f>ABS(B20-B22)</f>
        <v>166.12261146496814</v>
      </c>
      <c r="C27" s="7" t="s">
        <v>4</v>
      </c>
    </row>
    <row r="28" spans="1:3" x14ac:dyDescent="0.25">
      <c r="A28" s="7" t="s">
        <v>54</v>
      </c>
      <c r="B28" s="15">
        <f>B19*B27^2</f>
        <v>2580293510.7344618</v>
      </c>
      <c r="C28" s="7" t="s">
        <v>10</v>
      </c>
    </row>
    <row r="29" spans="1:3" x14ac:dyDescent="0.25">
      <c r="A29" s="7" t="s">
        <v>55</v>
      </c>
      <c r="B29" s="15">
        <f>B26+B28</f>
        <v>3281543510.7344618</v>
      </c>
      <c r="C29" s="7" t="s">
        <v>10</v>
      </c>
    </row>
    <row r="30" spans="1:3" x14ac:dyDescent="0.25">
      <c r="A30" s="7" t="s">
        <v>56</v>
      </c>
      <c r="B30" s="15">
        <f>ABS(B22-B21)</f>
        <v>483.87738853503186</v>
      </c>
      <c r="C30" s="7" t="s">
        <v>4</v>
      </c>
    </row>
    <row r="31" spans="1:3" x14ac:dyDescent="0.25">
      <c r="A31" s="7" t="s">
        <v>57</v>
      </c>
      <c r="B31" s="15">
        <f>B5*B30^2</f>
        <v>7515808201.0489788</v>
      </c>
      <c r="C31" s="7" t="s">
        <v>10</v>
      </c>
    </row>
    <row r="32" spans="1:3" x14ac:dyDescent="0.25">
      <c r="A32" s="7" t="s">
        <v>58</v>
      </c>
      <c r="B32" s="15">
        <f>B6+B31</f>
        <v>12789438201.048979</v>
      </c>
      <c r="C32" s="7" t="s">
        <v>10</v>
      </c>
    </row>
    <row r="33" spans="1:3" x14ac:dyDescent="0.25">
      <c r="A33" s="7" t="s">
        <v>59</v>
      </c>
      <c r="B33" s="15">
        <f>B29+B32</f>
        <v>16070981711.78344</v>
      </c>
      <c r="C33" s="7" t="s">
        <v>10</v>
      </c>
    </row>
    <row r="34" spans="1:3" x14ac:dyDescent="0.25">
      <c r="A34" s="7" t="s">
        <v>60</v>
      </c>
      <c r="B34" s="15">
        <f>B7+B15-B22</f>
        <v>316.12261146496814</v>
      </c>
      <c r="C34" s="7" t="s">
        <v>4</v>
      </c>
    </row>
    <row r="35" spans="1:3" x14ac:dyDescent="0.25">
      <c r="A35" s="7" t="s">
        <v>61</v>
      </c>
      <c r="B35" s="15">
        <f>B22</f>
        <v>983.87738853503186</v>
      </c>
      <c r="C35" s="7" t="s">
        <v>4</v>
      </c>
    </row>
    <row r="36" spans="1:3" x14ac:dyDescent="0.25">
      <c r="A36" s="7" t="s">
        <v>62</v>
      </c>
      <c r="B36" s="15">
        <f>B33/B34</f>
        <v>50837811.434328169</v>
      </c>
      <c r="C36" s="7" t="s">
        <v>48</v>
      </c>
    </row>
    <row r="37" spans="1:3" x14ac:dyDescent="0.25">
      <c r="A37" s="7" t="s">
        <v>63</v>
      </c>
      <c r="B37" s="15">
        <f>B33/B35</f>
        <v>16334333.829658102</v>
      </c>
      <c r="C37" s="7" t="s">
        <v>48</v>
      </c>
    </row>
    <row r="38" spans="1:3" x14ac:dyDescent="0.25">
      <c r="A38" s="7" t="s">
        <v>64</v>
      </c>
      <c r="B38" s="11">
        <f>B33/B6</f>
        <v>3.047423067561327</v>
      </c>
      <c r="C38" s="7"/>
    </row>
    <row r="39" spans="1:3" x14ac:dyDescent="0.25">
      <c r="B39" s="12"/>
    </row>
    <row r="40" spans="1:3" x14ac:dyDescent="0.25">
      <c r="A40" s="8" t="s">
        <v>65</v>
      </c>
    </row>
    <row r="41" spans="1:3" x14ac:dyDescent="0.25">
      <c r="A41" s="9" t="s">
        <v>1</v>
      </c>
      <c r="B41" s="9" t="s">
        <v>2</v>
      </c>
      <c r="C41" s="48" t="s">
        <v>3</v>
      </c>
    </row>
    <row r="42" spans="1:3" x14ac:dyDescent="0.25">
      <c r="A42" s="7" t="s">
        <v>66</v>
      </c>
      <c r="B42" s="47">
        <f>B19</f>
        <v>93500</v>
      </c>
      <c r="C42" s="7" t="s">
        <v>9</v>
      </c>
    </row>
    <row r="43" spans="1:3" x14ac:dyDescent="0.25">
      <c r="A43" s="7" t="s">
        <v>67</v>
      </c>
      <c r="B43" s="47">
        <f>ABS(B22-B20)</f>
        <v>166.12261146496814</v>
      </c>
      <c r="C43" s="7" t="s">
        <v>4</v>
      </c>
    </row>
    <row r="44" spans="1:3" x14ac:dyDescent="0.25">
      <c r="A44" s="7" t="s">
        <v>68</v>
      </c>
      <c r="B44" s="47">
        <f>B42*B43</f>
        <v>15532464.171974521</v>
      </c>
      <c r="C44" s="7" t="s">
        <v>48</v>
      </c>
    </row>
    <row r="45" spans="1:3" x14ac:dyDescent="0.25">
      <c r="A45" s="7" t="s">
        <v>102</v>
      </c>
      <c r="B45" s="47">
        <f>'02_SEZIONE_METALLICA'!B12*'01_INPUT'!B39/('03_SEZIONE_COMPOSTA'!B16*'01_INPUT'!B44)</f>
        <v>284.26123696231741</v>
      </c>
      <c r="C45" s="7" t="s">
        <v>4</v>
      </c>
    </row>
    <row r="46" spans="1:3" x14ac:dyDescent="0.25">
      <c r="A46" s="7" t="s">
        <v>100</v>
      </c>
      <c r="B46" s="47">
        <f>'02_SEZIONE_METALLICA'!B12*'01_INPUT'!B39</f>
        <v>10852857.142857142</v>
      </c>
      <c r="C46" s="7" t="s">
        <v>69</v>
      </c>
    </row>
    <row r="47" spans="1:3" x14ac:dyDescent="0.25">
      <c r="A47" s="7" t="s">
        <v>99</v>
      </c>
      <c r="B47" s="47">
        <f>B45*B16*'01_INPUT'!B44</f>
        <v>10852857.142857144</v>
      </c>
      <c r="C47" s="7" t="s">
        <v>69</v>
      </c>
    </row>
    <row r="49" spans="1:3" x14ac:dyDescent="0.25">
      <c r="A49" s="8" t="s">
        <v>96</v>
      </c>
    </row>
    <row r="50" spans="1:3" x14ac:dyDescent="0.25">
      <c r="A50" s="9" t="s">
        <v>1</v>
      </c>
      <c r="B50" s="9" t="s">
        <v>2</v>
      </c>
      <c r="C50" s="9" t="s">
        <v>3</v>
      </c>
    </row>
    <row r="51" spans="1:3" x14ac:dyDescent="0.25">
      <c r="A51" s="16" t="s">
        <v>105</v>
      </c>
      <c r="B51" s="16">
        <f>'01_INPUT'!B56</f>
        <v>3200</v>
      </c>
      <c r="C51" s="7" t="s">
        <v>112</v>
      </c>
    </row>
    <row r="52" spans="1:3" x14ac:dyDescent="0.25">
      <c r="A52" s="7" t="s">
        <v>101</v>
      </c>
      <c r="B52" s="15">
        <f>IF(B45&lt;=B15,B15+B21-B45/2,"x nella trave")</f>
        <v>657.86938151884124</v>
      </c>
      <c r="C52" s="7" t="s">
        <v>4</v>
      </c>
    </row>
    <row r="53" spans="1:3" ht="15.75" thickBot="1" x14ac:dyDescent="0.3">
      <c r="A53" s="46" t="s">
        <v>103</v>
      </c>
      <c r="B53" s="49">
        <f>B46*B52/1000000</f>
        <v>7139.7624162837665</v>
      </c>
      <c r="C53" s="7" t="s">
        <v>112</v>
      </c>
    </row>
    <row r="54" spans="1:3" x14ac:dyDescent="0.25">
      <c r="A54" s="37" t="s">
        <v>113</v>
      </c>
      <c r="B54" s="38">
        <f>B51/B53</f>
        <v>0.44819418538377559</v>
      </c>
      <c r="C54" s="39"/>
    </row>
    <row r="55" spans="1:3" x14ac:dyDescent="0.25">
      <c r="A55" s="40" t="s">
        <v>12</v>
      </c>
      <c r="B55" s="41">
        <f>B53/B51</f>
        <v>2.2311757550886768</v>
      </c>
      <c r="C55" s="42"/>
    </row>
    <row r="56" spans="1:3" ht="15.75" thickBot="1" x14ac:dyDescent="0.3">
      <c r="A56" s="43" t="s">
        <v>104</v>
      </c>
      <c r="B56" s="44" t="str">
        <f>IF(B54&lt;=1,"VERIFICATA","NON VERIFICATA")</f>
        <v>VERIFICATA</v>
      </c>
      <c r="C56" s="45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01_INPUT</vt:lpstr>
      <vt:lpstr>02_SEZIONE_METALLICA</vt:lpstr>
      <vt:lpstr>03_SEZIONE_COMPOSTA</vt:lpstr>
      <vt:lpstr>ACCIAIO</vt:lpstr>
      <vt:lpstr>CLS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LUIGI PEPE</cp:lastModifiedBy>
  <cp:lastPrinted>2026-07-03T14:10:28Z</cp:lastPrinted>
  <dcterms:created xsi:type="dcterms:W3CDTF">2026-06-29T07:40:39Z</dcterms:created>
  <dcterms:modified xsi:type="dcterms:W3CDTF">2026-07-03T14:29:19Z</dcterms:modified>
</cp:coreProperties>
</file>